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天河区" sheetId="1" r:id="rId1"/>
  </sheets>
  <definedNames>
    <definedName name="_xlnm._FilterDatabase" localSheetId="0" hidden="1">天河区!$C$2:$C$162</definedName>
    <definedName name="_xlnm.Print_Area" localSheetId="0">天河区!$A$1:$I$45</definedName>
  </definedNames>
  <calcPr calcId="144525"/>
</workbook>
</file>

<file path=xl/sharedStrings.xml><?xml version="1.0" encoding="utf-8"?>
<sst xmlns="http://schemas.openxmlformats.org/spreadsheetml/2006/main" count="90" uniqueCount="35">
  <si>
    <t xml:space="preserve">                                             天河区招牌立面整治</t>
  </si>
  <si>
    <t>街道</t>
  </si>
  <si>
    <t>编号</t>
  </si>
  <si>
    <t>整治类型</t>
  </si>
  <si>
    <t>长</t>
  </si>
  <si>
    <t>宽</t>
  </si>
  <si>
    <t>高</t>
  </si>
  <si>
    <t>工程量</t>
  </si>
  <si>
    <t>单位</t>
  </si>
  <si>
    <t>员村立交系统工程一期桥梁工程</t>
  </si>
  <si>
    <t>1-1</t>
  </si>
  <si>
    <t>拆除原有招牌</t>
  </si>
  <si>
    <t>㎡</t>
  </si>
  <si>
    <t>外立面铝格栅造型</t>
  </si>
  <si>
    <t>白色铝板造型门头</t>
  </si>
  <si>
    <t>清洗门窗</t>
  </si>
  <si>
    <t>新做发光字</t>
  </si>
  <si>
    <t>奶白色机片内藏LED光源</t>
  </si>
  <si>
    <t>个</t>
  </si>
  <si>
    <t xml:space="preserve">新做发光logo </t>
  </si>
  <si>
    <t>1-2</t>
  </si>
  <si>
    <t>各色机片内藏LED光源</t>
  </si>
  <si>
    <t>红、绿色</t>
  </si>
  <si>
    <t>木色铝格栅（招牌上）</t>
  </si>
  <si>
    <t>墙身做白色铝板</t>
  </si>
  <si>
    <t>1-3</t>
  </si>
  <si>
    <t>12厘钢化玻璃门清洗</t>
  </si>
  <si>
    <t>2-1</t>
  </si>
  <si>
    <t>深灰色铝板造型门头</t>
  </si>
  <si>
    <t>米黄色铝格栅条造型</t>
  </si>
  <si>
    <t>门柱清理干净</t>
  </si>
  <si>
    <t>2-2</t>
  </si>
  <si>
    <t>招牌面层-香槟金不锈钢</t>
  </si>
  <si>
    <t>白色造型门头</t>
  </si>
  <si>
    <t>安哥拉黑花岗石柱座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</si>
</sst>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8"/>
  <sheetViews>
    <sheetView tabSelected="1" zoomScale="145" zoomScaleNormal="145" workbookViewId="0">
      <selection activeCell="A1" sqref="A1:I45"/>
    </sheetView>
  </sheetViews>
  <sheetFormatPr defaultColWidth="9" defaultRowHeight="14.4"/>
  <cols>
    <col min="1" max="1" width="9" style="1"/>
    <col min="2" max="2" width="11.3796296296296" style="1" customWidth="1"/>
    <col min="3" max="3" width="20.5" style="1" customWidth="1"/>
    <col min="4" max="4" width="17.25" style="1" customWidth="1"/>
    <col min="5" max="7" width="9" style="1"/>
    <col min="8" max="8" width="12.75" style="1" customWidth="1"/>
    <col min="9" max="16384" width="9" style="1"/>
  </cols>
  <sheetData>
    <row r="1" ht="24.95" customHeight="1" spans="1:14">
      <c r="A1" s="2" t="s">
        <v>0</v>
      </c>
      <c r="B1" s="3"/>
      <c r="C1" s="3"/>
      <c r="D1" s="3"/>
      <c r="E1" s="3"/>
      <c r="F1" s="3"/>
      <c r="G1" s="3"/>
      <c r="H1" s="3"/>
      <c r="I1" s="9"/>
      <c r="J1" s="10"/>
      <c r="K1" s="10"/>
      <c r="L1" s="10"/>
      <c r="M1" s="10"/>
      <c r="N1" s="10"/>
    </row>
    <row r="2" ht="24.95" customHeight="1" spans="1:14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/>
      <c r="K2" s="11"/>
      <c r="L2" s="11"/>
      <c r="M2" s="11"/>
      <c r="N2" s="11"/>
    </row>
    <row r="3" ht="18" customHeight="1" spans="2:9">
      <c r="B3" s="4"/>
      <c r="C3" s="4"/>
      <c r="D3" s="4"/>
      <c r="E3" s="4"/>
      <c r="F3" s="4"/>
      <c r="G3" s="4"/>
      <c r="H3" s="4"/>
      <c r="I3" s="4"/>
    </row>
    <row r="4" ht="18" customHeight="1" spans="1:9">
      <c r="A4" s="5" t="s">
        <v>9</v>
      </c>
      <c r="B4" s="6" t="s">
        <v>10</v>
      </c>
      <c r="C4" s="4" t="s">
        <v>11</v>
      </c>
      <c r="D4" s="4"/>
      <c r="E4" s="4"/>
      <c r="F4" s="4"/>
      <c r="G4" s="4"/>
      <c r="H4" s="7">
        <f>H6</f>
        <v>89.0595</v>
      </c>
      <c r="I4" s="11" t="s">
        <v>12</v>
      </c>
    </row>
    <row r="5" ht="18" customHeight="1" spans="1:9">
      <c r="A5" s="5"/>
      <c r="B5" s="4"/>
      <c r="C5" s="4" t="s">
        <v>13</v>
      </c>
      <c r="D5" s="4"/>
      <c r="E5" s="4">
        <v>80.468</v>
      </c>
      <c r="F5" s="7">
        <v>4.01</v>
      </c>
      <c r="G5" s="4">
        <v>8.534</v>
      </c>
      <c r="H5" s="7">
        <f>E5*G5-5.102*7.021*5+F5*(0.87*5+1.856)</f>
        <v>532.494262</v>
      </c>
      <c r="I5" s="11" t="s">
        <v>12</v>
      </c>
    </row>
    <row r="6" ht="18" customHeight="1" spans="1:9">
      <c r="A6" s="5"/>
      <c r="B6" s="4"/>
      <c r="C6" s="4" t="s">
        <v>14</v>
      </c>
      <c r="D6" s="4"/>
      <c r="E6" s="4">
        <f>20.24+6.25+14.29+14.195</f>
        <v>54.975</v>
      </c>
      <c r="F6" s="4"/>
      <c r="G6" s="4">
        <v>1.62</v>
      </c>
      <c r="H6" s="7">
        <f>E6*G6</f>
        <v>89.0595</v>
      </c>
      <c r="I6" s="11" t="s">
        <v>12</v>
      </c>
    </row>
    <row r="7" ht="18" customHeight="1" spans="1:9">
      <c r="A7" s="5"/>
      <c r="B7" s="4"/>
      <c r="C7" s="4" t="s">
        <v>15</v>
      </c>
      <c r="D7" s="4"/>
      <c r="E7" s="4">
        <f>2+4.78+5.18+1.89</f>
        <v>13.85</v>
      </c>
      <c r="F7" s="4">
        <f>3.04+5.231</f>
        <v>8.271</v>
      </c>
      <c r="G7" s="4">
        <v>3.91</v>
      </c>
      <c r="H7" s="7">
        <f>E7*G7+F7*2.7</f>
        <v>76.4852</v>
      </c>
      <c r="I7" s="11" t="s">
        <v>12</v>
      </c>
    </row>
    <row r="8" ht="18" customHeight="1" spans="1:9">
      <c r="A8" s="5"/>
      <c r="B8" s="4"/>
      <c r="C8" s="4" t="s">
        <v>16</v>
      </c>
      <c r="D8" s="4" t="s">
        <v>17</v>
      </c>
      <c r="E8" s="4"/>
      <c r="F8" s="4"/>
      <c r="G8" s="4"/>
      <c r="H8" s="4">
        <f>4+6+3+5+4+4+9+7+6</f>
        <v>48</v>
      </c>
      <c r="I8" s="4" t="s">
        <v>18</v>
      </c>
    </row>
    <row r="9" ht="18" customHeight="1" spans="2:9">
      <c r="B9" s="4"/>
      <c r="C9" s="4" t="s">
        <v>19</v>
      </c>
      <c r="D9" s="4"/>
      <c r="E9" s="4"/>
      <c r="F9" s="4"/>
      <c r="G9" s="4"/>
      <c r="H9" s="4">
        <v>4</v>
      </c>
      <c r="I9" s="4" t="s">
        <v>18</v>
      </c>
    </row>
    <row r="10" ht="18" customHeight="1" spans="2:9">
      <c r="B10" s="4"/>
      <c r="C10" s="4"/>
      <c r="D10" s="4"/>
      <c r="E10" s="4"/>
      <c r="F10" s="4"/>
      <c r="G10" s="4"/>
      <c r="H10" s="4"/>
      <c r="I10" s="4"/>
    </row>
    <row r="11" ht="18" customHeight="1" spans="2:9">
      <c r="B11" s="6" t="s">
        <v>20</v>
      </c>
      <c r="C11" s="4" t="s">
        <v>11</v>
      </c>
      <c r="D11" s="4"/>
      <c r="E11" s="4"/>
      <c r="F11" s="4"/>
      <c r="G11" s="4"/>
      <c r="H11" s="7">
        <f>H12</f>
        <v>31.790738</v>
      </c>
      <c r="I11" s="11" t="s">
        <v>12</v>
      </c>
    </row>
    <row r="12" ht="18" customHeight="1" spans="2:9">
      <c r="B12" s="4"/>
      <c r="C12" s="4" t="s">
        <v>14</v>
      </c>
      <c r="D12" s="4"/>
      <c r="E12" s="4"/>
      <c r="F12" s="4"/>
      <c r="G12" s="4"/>
      <c r="H12" s="7">
        <f>7.46*1.42+4.46*1.217+1.28*4.4+0.942*7.229+1.024*3.25</f>
        <v>31.790738</v>
      </c>
      <c r="I12" s="11" t="s">
        <v>12</v>
      </c>
    </row>
    <row r="13" ht="18" customHeight="1" spans="2:9">
      <c r="B13" s="4"/>
      <c r="C13" s="4" t="s">
        <v>21</v>
      </c>
      <c r="D13" s="4" t="s">
        <v>22</v>
      </c>
      <c r="E13" s="4">
        <f>4.37+2.01+3.74+3.675</f>
        <v>13.795</v>
      </c>
      <c r="F13" s="4">
        <f>0.4+1.472+1.47</f>
        <v>3.342</v>
      </c>
      <c r="G13" s="4">
        <v>0.92</v>
      </c>
      <c r="H13" s="7">
        <f>E13*G13+F13*0.447+2.42*0.687+0.69*2.53</f>
        <v>17.593514</v>
      </c>
      <c r="I13" s="11" t="s">
        <v>12</v>
      </c>
    </row>
    <row r="14" ht="18" customHeight="1" spans="2:9">
      <c r="B14" s="4"/>
      <c r="C14" s="4" t="s">
        <v>23</v>
      </c>
      <c r="D14" s="4"/>
      <c r="E14" s="4">
        <v>0.92</v>
      </c>
      <c r="F14" s="4">
        <v>0.687</v>
      </c>
      <c r="G14" s="4">
        <v>0.2</v>
      </c>
      <c r="H14" s="4">
        <f>E14*G14*7+F14*G14*5</f>
        <v>1.975</v>
      </c>
      <c r="I14" s="11" t="s">
        <v>12</v>
      </c>
    </row>
    <row r="15" ht="18" customHeight="1" spans="2:9">
      <c r="B15" s="4"/>
      <c r="C15" s="4" t="s">
        <v>15</v>
      </c>
      <c r="D15" s="4"/>
      <c r="E15" s="4">
        <f>3.57+2.4</f>
        <v>5.97</v>
      </c>
      <c r="F15" s="4">
        <v>2.7</v>
      </c>
      <c r="G15" s="4">
        <v>2.775</v>
      </c>
      <c r="H15" s="7">
        <f>E15*G15+F15*1.68+3.84*2.705+3.63*2.6+2.78*2.6+2.29*2.515</f>
        <v>53.9153</v>
      </c>
      <c r="I15" s="11" t="s">
        <v>12</v>
      </c>
    </row>
    <row r="16" ht="18" customHeight="1" spans="2:9">
      <c r="B16" s="4"/>
      <c r="C16" s="4" t="s">
        <v>24</v>
      </c>
      <c r="D16" s="4"/>
      <c r="E16" s="4"/>
      <c r="F16" s="4"/>
      <c r="G16" s="4"/>
      <c r="H16" s="7">
        <f>3.156*1.19+0.3*2.775*2+0.364*4+0.46*2.764+0.367*2.654+0.254*3.473+0.56*2.654+0.43*2.298+0.45*2.298+0.37*2.208+0.48*2*2.214</f>
        <v>16.45512</v>
      </c>
      <c r="I16" s="11" t="s">
        <v>12</v>
      </c>
    </row>
    <row r="17" ht="18" customHeight="1" spans="2:9">
      <c r="B17" s="4"/>
      <c r="C17" s="4"/>
      <c r="D17" s="4"/>
      <c r="E17" s="4"/>
      <c r="F17" s="4"/>
      <c r="G17" s="4"/>
      <c r="H17" s="4"/>
      <c r="I17" s="4"/>
    </row>
    <row r="18" ht="18" customHeight="1" spans="2:9">
      <c r="B18" s="6" t="s">
        <v>25</v>
      </c>
      <c r="C18" s="4" t="s">
        <v>11</v>
      </c>
      <c r="D18" s="4"/>
      <c r="E18" s="4"/>
      <c r="F18" s="4"/>
      <c r="G18" s="4"/>
      <c r="H18" s="7">
        <f>H19</f>
        <v>26.7288</v>
      </c>
      <c r="I18" s="11" t="s">
        <v>12</v>
      </c>
    </row>
    <row r="19" ht="18" customHeight="1" spans="2:9">
      <c r="B19" s="4"/>
      <c r="C19" s="4" t="s">
        <v>14</v>
      </c>
      <c r="D19" s="4"/>
      <c r="E19" s="4">
        <v>8.67</v>
      </c>
      <c r="F19" s="4">
        <v>10.41</v>
      </c>
      <c r="G19" s="4">
        <v>1.51</v>
      </c>
      <c r="H19" s="7">
        <f>E19*G19+F19*1.31</f>
        <v>26.7288</v>
      </c>
      <c r="I19" s="11" t="s">
        <v>12</v>
      </c>
    </row>
    <row r="20" ht="18" customHeight="1" spans="2:9">
      <c r="B20" s="4"/>
      <c r="C20" s="4" t="s">
        <v>21</v>
      </c>
      <c r="D20" s="4"/>
      <c r="E20" s="4">
        <f>2.27+2.02</f>
        <v>4.29</v>
      </c>
      <c r="F20" s="4">
        <f>2.523+6.5</f>
        <v>9.023</v>
      </c>
      <c r="G20" s="4">
        <v>1.12</v>
      </c>
      <c r="H20" s="7">
        <f>E20*G20+F20*F21</f>
        <v>14.27895</v>
      </c>
      <c r="I20" s="11" t="s">
        <v>12</v>
      </c>
    </row>
    <row r="21" ht="18" customHeight="1" spans="2:9">
      <c r="B21" s="4"/>
      <c r="C21" s="4" t="s">
        <v>23</v>
      </c>
      <c r="D21" s="4"/>
      <c r="E21" s="4">
        <f>G20</f>
        <v>1.12</v>
      </c>
      <c r="F21" s="4">
        <v>1.05</v>
      </c>
      <c r="G21" s="4">
        <v>0.3</v>
      </c>
      <c r="H21" s="4">
        <f>E21*G21*3+F21*G21*3</f>
        <v>1.953</v>
      </c>
      <c r="I21" s="11" t="s">
        <v>12</v>
      </c>
    </row>
    <row r="22" ht="18" customHeight="1" spans="2:9">
      <c r="B22" s="4"/>
      <c r="C22" s="4" t="s">
        <v>24</v>
      </c>
      <c r="D22" s="4"/>
      <c r="E22" s="4">
        <f>0.41+0.39+0.14+0.25</f>
        <v>1.19</v>
      </c>
      <c r="F22" s="4">
        <f>0.43+0.31+0.8+0.25+0.25+0.39</f>
        <v>2.43</v>
      </c>
      <c r="G22" s="4">
        <v>2.5</v>
      </c>
      <c r="H22" s="7">
        <f>G22*F22+E22*2.27</f>
        <v>8.7763</v>
      </c>
      <c r="I22" s="11" t="s">
        <v>12</v>
      </c>
    </row>
    <row r="23" ht="18" customHeight="1" spans="2:9">
      <c r="B23" s="4"/>
      <c r="C23" s="4" t="s">
        <v>26</v>
      </c>
      <c r="D23" s="4"/>
      <c r="E23" s="4">
        <f>4+1.53+2.61</f>
        <v>8.14</v>
      </c>
      <c r="F23" s="4">
        <v>2.5</v>
      </c>
      <c r="G23" s="4">
        <v>2.27</v>
      </c>
      <c r="H23" s="7">
        <f>E23*G23+F23*(2.25+4.72+1.01)</f>
        <v>38.4278</v>
      </c>
      <c r="I23" s="11" t="s">
        <v>12</v>
      </c>
    </row>
    <row r="24" ht="18" customHeight="1" spans="2:9">
      <c r="B24" s="4"/>
      <c r="C24" s="4"/>
      <c r="D24" s="4"/>
      <c r="E24" s="4"/>
      <c r="F24" s="4"/>
      <c r="G24" s="4"/>
      <c r="H24" s="4"/>
      <c r="I24" s="4"/>
    </row>
    <row r="25" ht="18" customHeight="1" spans="2:9">
      <c r="B25" s="6" t="s">
        <v>27</v>
      </c>
      <c r="C25" s="4" t="s">
        <v>11</v>
      </c>
      <c r="D25" s="4"/>
      <c r="E25" s="4"/>
      <c r="F25" s="4"/>
      <c r="G25" s="4"/>
      <c r="H25" s="8">
        <f>H26+H27+H28</f>
        <v>96.9207</v>
      </c>
      <c r="I25" s="11" t="s">
        <v>12</v>
      </c>
    </row>
    <row r="26" ht="18" customHeight="1" spans="2:9">
      <c r="B26" s="4"/>
      <c r="C26" s="4" t="s">
        <v>28</v>
      </c>
      <c r="D26" s="4"/>
      <c r="E26" s="4">
        <f>3.61+0.38+4.55+E28+5.69+5.65+4.99+5.53</f>
        <v>36.03</v>
      </c>
      <c r="F26" s="4"/>
      <c r="G26" s="4">
        <v>0.3</v>
      </c>
      <c r="H26" s="7">
        <f>E26*G26*2</f>
        <v>21.618</v>
      </c>
      <c r="I26" s="11" t="s">
        <v>12</v>
      </c>
    </row>
    <row r="27" ht="18" customHeight="1" spans="2:9">
      <c r="B27" s="4"/>
      <c r="C27" s="4" t="s">
        <v>21</v>
      </c>
      <c r="D27" s="4"/>
      <c r="E27" s="4">
        <f>E26</f>
        <v>36.03</v>
      </c>
      <c r="F27" s="4"/>
      <c r="G27" s="4">
        <v>2.09</v>
      </c>
      <c r="H27" s="7">
        <f>E27*G27-H28</f>
        <v>63.536</v>
      </c>
      <c r="I27" s="11" t="s">
        <v>12</v>
      </c>
    </row>
    <row r="28" ht="18" customHeight="1" spans="2:9">
      <c r="B28" s="4"/>
      <c r="C28" s="4" t="s">
        <v>29</v>
      </c>
      <c r="D28" s="4"/>
      <c r="E28" s="4">
        <f>0.6+4.43+0.6</f>
        <v>5.63</v>
      </c>
      <c r="F28" s="4"/>
      <c r="G28" s="4">
        <v>2.09</v>
      </c>
      <c r="H28" s="7">
        <f>E28*G28</f>
        <v>11.7667</v>
      </c>
      <c r="I28" s="11" t="s">
        <v>12</v>
      </c>
    </row>
    <row r="29" ht="18" customHeight="1" spans="2:9">
      <c r="B29" s="4"/>
      <c r="C29" s="4" t="s">
        <v>30</v>
      </c>
      <c r="D29" s="4"/>
      <c r="E29" s="4">
        <f>1.1+1.2*6+1.3</f>
        <v>9.6</v>
      </c>
      <c r="F29" s="4"/>
      <c r="G29" s="4">
        <v>5.9</v>
      </c>
      <c r="H29" s="4">
        <f>E29*G29</f>
        <v>56.64</v>
      </c>
      <c r="I29" s="11" t="s">
        <v>12</v>
      </c>
    </row>
    <row r="30" ht="18" customHeight="1" spans="2:9">
      <c r="B30" s="4"/>
      <c r="C30" s="4" t="s">
        <v>15</v>
      </c>
      <c r="D30" s="4"/>
      <c r="E30" s="4">
        <f>4.55+4.43+5.69+5.65+4.99+5.53</f>
        <v>30.84</v>
      </c>
      <c r="F30" s="4"/>
      <c r="G30" s="4">
        <v>3.11</v>
      </c>
      <c r="H30" s="7">
        <f>E30*G30+2.4*3.61</f>
        <v>104.5764</v>
      </c>
      <c r="I30" s="11" t="s">
        <v>12</v>
      </c>
    </row>
    <row r="31" ht="18" customHeight="1" spans="2:9">
      <c r="B31" s="6"/>
      <c r="C31" s="4"/>
      <c r="D31" s="4"/>
      <c r="E31" s="4"/>
      <c r="F31" s="4"/>
      <c r="G31" s="4"/>
      <c r="H31" s="4"/>
      <c r="I31" s="4"/>
    </row>
    <row r="32" ht="18" customHeight="1" spans="2:9">
      <c r="B32" s="6" t="s">
        <v>31</v>
      </c>
      <c r="C32" s="4" t="s">
        <v>11</v>
      </c>
      <c r="D32" s="4"/>
      <c r="E32" s="4"/>
      <c r="F32" s="4"/>
      <c r="G32" s="4"/>
      <c r="H32" s="8">
        <f>H33+H34+H35</f>
        <v>71.945</v>
      </c>
      <c r="I32" s="11" t="s">
        <v>12</v>
      </c>
    </row>
    <row r="33" ht="18" customHeight="1" spans="2:9">
      <c r="B33" s="4"/>
      <c r="C33" s="4" t="s">
        <v>28</v>
      </c>
      <c r="D33" s="4"/>
      <c r="E33" s="4">
        <f>5.81+5.7+5.72+6.06</f>
        <v>23.29</v>
      </c>
      <c r="F33" s="4">
        <v>0.15</v>
      </c>
      <c r="G33" s="4">
        <v>0.2</v>
      </c>
      <c r="H33" s="7">
        <f>E33*G33*2+F33*E34*2+5.06*1.5-3.82*1.28</f>
        <v>15.5714</v>
      </c>
      <c r="I33" s="11" t="s">
        <v>12</v>
      </c>
    </row>
    <row r="34" ht="18" customHeight="1" spans="2:9">
      <c r="B34" s="4"/>
      <c r="C34" s="4" t="s">
        <v>21</v>
      </c>
      <c r="D34" s="4"/>
      <c r="E34" s="4">
        <f>5.82+6.03</f>
        <v>11.85</v>
      </c>
      <c r="F34" s="4">
        <v>1.2</v>
      </c>
      <c r="G34" s="4">
        <v>1.6</v>
      </c>
      <c r="H34" s="7">
        <f>E33*G34+E34*F34-H35+3.82*1.28</f>
        <v>52.9896</v>
      </c>
      <c r="I34" s="11" t="s">
        <v>12</v>
      </c>
    </row>
    <row r="35" ht="18" customHeight="1" spans="2:9">
      <c r="B35" s="4"/>
      <c r="C35" s="4" t="s">
        <v>32</v>
      </c>
      <c r="D35" s="4"/>
      <c r="E35" s="4"/>
      <c r="F35" s="4">
        <v>2.82</v>
      </c>
      <c r="G35" s="4">
        <f>F34</f>
        <v>1.2</v>
      </c>
      <c r="H35" s="7">
        <f>F35*G35</f>
        <v>3.384</v>
      </c>
      <c r="I35" s="11" t="s">
        <v>12</v>
      </c>
    </row>
    <row r="36" ht="18" customHeight="1" spans="2:9">
      <c r="B36" s="4"/>
      <c r="C36" s="4" t="s">
        <v>30</v>
      </c>
      <c r="D36" s="4"/>
      <c r="E36" s="4">
        <f>1.2+1.3*3</f>
        <v>5.1</v>
      </c>
      <c r="F36" s="4">
        <f>2.8+1.1+1.3</f>
        <v>5.2</v>
      </c>
      <c r="G36" s="4">
        <v>4.62</v>
      </c>
      <c r="H36" s="7">
        <f>E36*G36+F36*4.68</f>
        <v>47.898</v>
      </c>
      <c r="I36" s="11" t="s">
        <v>12</v>
      </c>
    </row>
    <row r="37" ht="18" customHeight="1" spans="2:9">
      <c r="B37" s="4"/>
      <c r="C37" s="4" t="s">
        <v>15</v>
      </c>
      <c r="D37" s="4"/>
      <c r="E37" s="4">
        <f>5.06+2.91+2.73+6.03</f>
        <v>16.73</v>
      </c>
      <c r="F37" s="4">
        <f>5.81+5.7+5.72+2.73+3.11</f>
        <v>23.07</v>
      </c>
      <c r="G37" s="4">
        <v>3.18</v>
      </c>
      <c r="H37" s="7">
        <f>E37*G37+F37*2.62</f>
        <v>113.6448</v>
      </c>
      <c r="I37" s="11" t="s">
        <v>12</v>
      </c>
    </row>
    <row r="38" ht="18" customHeight="1" spans="2:9">
      <c r="B38" s="4"/>
      <c r="C38" s="4"/>
      <c r="D38" s="4"/>
      <c r="E38" s="4"/>
      <c r="F38" s="4"/>
      <c r="G38" s="4"/>
      <c r="H38" s="4"/>
      <c r="I38" s="4"/>
    </row>
    <row r="39" ht="18" customHeight="1" spans="2:9">
      <c r="B39" s="4">
        <v>3</v>
      </c>
      <c r="C39" s="4" t="s">
        <v>11</v>
      </c>
      <c r="D39" s="4"/>
      <c r="E39" s="4"/>
      <c r="F39" s="4"/>
      <c r="G39" s="4"/>
      <c r="H39" s="4"/>
      <c r="I39" s="4"/>
    </row>
    <row r="40" ht="18" customHeight="1" spans="2:9">
      <c r="B40" s="4"/>
      <c r="C40" s="4" t="s">
        <v>33</v>
      </c>
      <c r="D40" s="4"/>
      <c r="E40" s="4">
        <v>15.87</v>
      </c>
      <c r="F40" s="4">
        <v>13.64</v>
      </c>
      <c r="G40" s="4">
        <v>3.17</v>
      </c>
      <c r="H40" s="7">
        <f>E40*G40+F40*2.7</f>
        <v>87.1359</v>
      </c>
      <c r="I40" s="11" t="s">
        <v>12</v>
      </c>
    </row>
    <row r="41" ht="18" customHeight="1" spans="2:9">
      <c r="B41" s="4"/>
      <c r="C41" s="4" t="s">
        <v>21</v>
      </c>
      <c r="D41" s="4"/>
      <c r="E41" s="4"/>
      <c r="F41" s="4"/>
      <c r="G41" s="4"/>
      <c r="H41" s="4">
        <f>17.578+1.86+0.881+5.501</f>
        <v>25.82</v>
      </c>
      <c r="I41" s="11" t="s">
        <v>12</v>
      </c>
    </row>
    <row r="42" ht="18" customHeight="1" spans="2:9">
      <c r="B42" s="4"/>
      <c r="C42" s="4" t="s">
        <v>24</v>
      </c>
      <c r="D42" s="4"/>
      <c r="E42" s="4">
        <f>0.57+0.65+0.51+0.64+0.62</f>
        <v>2.99</v>
      </c>
      <c r="F42" s="4">
        <v>0.49</v>
      </c>
      <c r="G42" s="4">
        <f>3.2-0.6</f>
        <v>2.6</v>
      </c>
      <c r="H42" s="7">
        <f>E42*G42+F42*(4.56+2.68+2.98+2.66)</f>
        <v>14.0852</v>
      </c>
      <c r="I42" s="11" t="s">
        <v>12</v>
      </c>
    </row>
    <row r="43" ht="18" customHeight="1" spans="2:9">
      <c r="B43" s="4"/>
      <c r="C43" s="4" t="s">
        <v>24</v>
      </c>
      <c r="D43" s="4"/>
      <c r="E43" s="4">
        <f>1.26*2+0.71+0.53+0.2+0.28+0.51+0.7+0.26+0.2</f>
        <v>5.91</v>
      </c>
      <c r="F43" s="4">
        <f>0.86</f>
        <v>0.86</v>
      </c>
      <c r="G43" s="4">
        <f>2.48+1.01-0.6</f>
        <v>2.89</v>
      </c>
      <c r="H43" s="7">
        <f>E43*G43+F43*(5.84+2.37+3.74+2.57+2.86)</f>
        <v>32.0267</v>
      </c>
      <c r="I43" s="11" t="s">
        <v>12</v>
      </c>
    </row>
    <row r="44" ht="18" customHeight="1" spans="2:9">
      <c r="B44" s="4"/>
      <c r="C44" s="4" t="s">
        <v>34</v>
      </c>
      <c r="D44" s="4"/>
      <c r="E44" s="4">
        <f>0.57+0.65+0.51+0.64+0.62+1.26+0.26+1.26+0.71+0.53+0.2+0.28+0.51+0.7</f>
        <v>8.7</v>
      </c>
      <c r="F44" s="4"/>
      <c r="G44" s="4">
        <v>0.6</v>
      </c>
      <c r="H44" s="4">
        <f>E44*G44</f>
        <v>5.22</v>
      </c>
      <c r="I44" s="11" t="s">
        <v>12</v>
      </c>
    </row>
    <row r="45" ht="18" customHeight="1" spans="2:9">
      <c r="B45" s="4"/>
      <c r="C45" s="4" t="s">
        <v>15</v>
      </c>
      <c r="D45" s="4"/>
      <c r="E45" s="4">
        <f>4.56+2.68+2.98+2.66+2.72+1.46+3.4+2.86+2.57+3.74+2.37+5.84</f>
        <v>37.84</v>
      </c>
      <c r="F45" s="4"/>
      <c r="G45" s="4">
        <f>3.2-0.49</f>
        <v>2.71</v>
      </c>
      <c r="H45" s="7">
        <f>E45*G45</f>
        <v>102.5464</v>
      </c>
      <c r="I45" s="11" t="s">
        <v>12</v>
      </c>
    </row>
    <row r="46" ht="18" customHeight="1" spans="2:9">
      <c r="B46" s="4"/>
      <c r="C46" s="4"/>
      <c r="D46" s="4"/>
      <c r="E46" s="4"/>
      <c r="F46" s="4"/>
      <c r="G46" s="4"/>
      <c r="H46" s="4"/>
      <c r="I46" s="4"/>
    </row>
    <row r="47" ht="18" customHeight="1" spans="2:9">
      <c r="B47" s="4"/>
      <c r="C47" s="4"/>
      <c r="D47" s="4"/>
      <c r="E47" s="4"/>
      <c r="F47" s="4"/>
      <c r="G47" s="4"/>
      <c r="H47" s="4"/>
      <c r="I47" s="4"/>
    </row>
    <row r="48" ht="18" customHeight="1" spans="2:9">
      <c r="B48" s="4"/>
      <c r="C48" s="4"/>
      <c r="D48" s="4"/>
      <c r="E48" s="4"/>
      <c r="F48" s="4"/>
      <c r="G48" s="4"/>
      <c r="H48" s="4"/>
      <c r="I48" s="4"/>
    </row>
    <row r="49" ht="18" customHeight="1" spans="2:9">
      <c r="B49" s="4"/>
      <c r="C49" s="4"/>
      <c r="D49" s="4"/>
      <c r="E49" s="4"/>
      <c r="F49" s="4"/>
      <c r="G49" s="4"/>
      <c r="H49" s="4"/>
      <c r="I49" s="4"/>
    </row>
    <row r="50" ht="18" customHeight="1" spans="2:9">
      <c r="B50" s="4"/>
      <c r="C50" s="4"/>
      <c r="D50" s="4"/>
      <c r="E50" s="4"/>
      <c r="F50" s="4"/>
      <c r="G50" s="4"/>
      <c r="H50" s="4"/>
      <c r="I50" s="4"/>
    </row>
    <row r="51" ht="18" customHeight="1" spans="2:9">
      <c r="B51" s="4"/>
      <c r="C51" s="4"/>
      <c r="D51" s="4"/>
      <c r="E51" s="4"/>
      <c r="F51" s="4"/>
      <c r="G51" s="4"/>
      <c r="H51" s="4"/>
      <c r="I51" s="4"/>
    </row>
    <row r="52" ht="18" customHeight="1" spans="2:9">
      <c r="B52" s="4"/>
      <c r="C52" s="4"/>
      <c r="D52" s="4"/>
      <c r="E52" s="4"/>
      <c r="F52" s="4"/>
      <c r="G52" s="4"/>
      <c r="H52" s="4"/>
      <c r="I52" s="4"/>
    </row>
    <row r="53" ht="18" customHeight="1" spans="2:9">
      <c r="B53" s="4"/>
      <c r="C53" s="4"/>
      <c r="D53" s="4"/>
      <c r="E53" s="4"/>
      <c r="F53" s="4"/>
      <c r="G53" s="4"/>
      <c r="H53" s="4"/>
      <c r="I53" s="4"/>
    </row>
    <row r="54" ht="18" customHeight="1" spans="2:9">
      <c r="B54" s="4"/>
      <c r="C54" s="4"/>
      <c r="D54" s="4"/>
      <c r="E54" s="4"/>
      <c r="F54" s="4"/>
      <c r="G54" s="4"/>
      <c r="H54" s="4"/>
      <c r="I54" s="4"/>
    </row>
    <row r="55" ht="18" customHeight="1" spans="2:9">
      <c r="B55" s="4"/>
      <c r="C55" s="4"/>
      <c r="D55" s="4"/>
      <c r="E55" s="4"/>
      <c r="F55" s="4"/>
      <c r="G55" s="4"/>
      <c r="H55" s="4"/>
      <c r="I55" s="4"/>
    </row>
    <row r="56" ht="18" customHeight="1" spans="2:9">
      <c r="B56" s="4"/>
      <c r="C56" s="4"/>
      <c r="D56" s="4"/>
      <c r="E56" s="4"/>
      <c r="F56" s="4"/>
      <c r="G56" s="4"/>
      <c r="H56" s="4"/>
      <c r="I56" s="4"/>
    </row>
    <row r="57" ht="18" customHeight="1" spans="2:9">
      <c r="B57" s="4"/>
      <c r="C57" s="4"/>
      <c r="D57" s="4"/>
      <c r="E57" s="4"/>
      <c r="F57" s="4"/>
      <c r="G57" s="4"/>
      <c r="H57" s="4"/>
      <c r="I57" s="4"/>
    </row>
    <row r="58" ht="18" customHeight="1" spans="2:9">
      <c r="B58" s="4"/>
      <c r="C58" s="4"/>
      <c r="D58" s="4"/>
      <c r="E58" s="4"/>
      <c r="F58" s="4"/>
      <c r="G58" s="4"/>
      <c r="H58" s="4"/>
      <c r="I58" s="4"/>
    </row>
    <row r="59" ht="18" customHeight="1" spans="2:9">
      <c r="B59" s="4"/>
      <c r="C59" s="4"/>
      <c r="D59" s="4"/>
      <c r="E59" s="4"/>
      <c r="F59" s="4"/>
      <c r="G59" s="4"/>
      <c r="H59" s="4"/>
      <c r="I59" s="4"/>
    </row>
    <row r="60" ht="18" customHeight="1" spans="2:9">
      <c r="B60" s="4"/>
      <c r="C60" s="4"/>
      <c r="D60" s="4"/>
      <c r="E60" s="4"/>
      <c r="F60" s="4"/>
      <c r="G60" s="4"/>
      <c r="H60" s="4"/>
      <c r="I60" s="4"/>
    </row>
    <row r="61" ht="18" customHeight="1" spans="2:9">
      <c r="B61" s="4"/>
      <c r="C61" s="4"/>
      <c r="D61" s="4"/>
      <c r="E61" s="4"/>
      <c r="F61" s="4"/>
      <c r="G61" s="4"/>
      <c r="H61" s="4"/>
      <c r="I61" s="4"/>
    </row>
    <row r="62" ht="18" customHeight="1" spans="2:9">
      <c r="B62" s="4"/>
      <c r="C62" s="4"/>
      <c r="D62" s="4"/>
      <c r="E62" s="4"/>
      <c r="F62" s="4"/>
      <c r="G62" s="4"/>
      <c r="H62" s="4"/>
      <c r="I62" s="4"/>
    </row>
    <row r="63" ht="18" customHeight="1" spans="2:9">
      <c r="B63" s="4"/>
      <c r="C63" s="4"/>
      <c r="D63" s="4"/>
      <c r="E63" s="4"/>
      <c r="F63" s="4"/>
      <c r="G63" s="4"/>
      <c r="H63" s="4"/>
      <c r="I63" s="4"/>
    </row>
    <row r="64" ht="18" customHeight="1" spans="2:9">
      <c r="B64" s="4"/>
      <c r="C64" s="4"/>
      <c r="D64" s="4"/>
      <c r="E64" s="4"/>
      <c r="F64" s="4"/>
      <c r="G64" s="4"/>
      <c r="H64" s="4"/>
      <c r="I64" s="4"/>
    </row>
    <row r="65" ht="18" customHeight="1" spans="2:9">
      <c r="B65" s="4"/>
      <c r="C65" s="4"/>
      <c r="D65" s="4"/>
      <c r="E65" s="4"/>
      <c r="F65" s="4"/>
      <c r="G65" s="4"/>
      <c r="H65" s="4"/>
      <c r="I65" s="4"/>
    </row>
    <row r="66" ht="18" customHeight="1" spans="2:9">
      <c r="B66" s="4"/>
      <c r="C66" s="4"/>
      <c r="D66" s="4"/>
      <c r="E66" s="4"/>
      <c r="F66" s="4"/>
      <c r="G66" s="4"/>
      <c r="H66" s="4"/>
      <c r="I66" s="4"/>
    </row>
    <row r="67" ht="18" customHeight="1" spans="2:9">
      <c r="B67" s="4"/>
      <c r="C67" s="4"/>
      <c r="D67" s="4"/>
      <c r="E67" s="4"/>
      <c r="F67" s="4"/>
      <c r="G67" s="4"/>
      <c r="H67" s="4"/>
      <c r="I67" s="4"/>
    </row>
    <row r="68" ht="18" customHeight="1" spans="2:9">
      <c r="B68" s="4"/>
      <c r="C68" s="4"/>
      <c r="D68" s="4"/>
      <c r="E68" s="4"/>
      <c r="F68" s="4"/>
      <c r="G68" s="4"/>
      <c r="H68" s="4"/>
      <c r="I68" s="4"/>
    </row>
    <row r="69" ht="18" customHeight="1" spans="2:9">
      <c r="B69" s="4"/>
      <c r="C69" s="4"/>
      <c r="D69" s="4"/>
      <c r="E69" s="4"/>
      <c r="F69" s="4"/>
      <c r="G69" s="4"/>
      <c r="H69" s="4"/>
      <c r="I69" s="4"/>
    </row>
    <row r="70" ht="18" customHeight="1" spans="2:9">
      <c r="B70" s="4"/>
      <c r="C70" s="4"/>
      <c r="D70" s="4"/>
      <c r="E70" s="4"/>
      <c r="F70" s="4"/>
      <c r="G70" s="4"/>
      <c r="H70" s="4"/>
      <c r="I70" s="4"/>
    </row>
    <row r="71" ht="18" customHeight="1" spans="2:9">
      <c r="B71" s="4"/>
      <c r="C71" s="4"/>
      <c r="D71" s="4"/>
      <c r="E71" s="4"/>
      <c r="F71" s="4"/>
      <c r="G71" s="4"/>
      <c r="H71" s="4"/>
      <c r="I71" s="4"/>
    </row>
    <row r="72" ht="18" customHeight="1" spans="2:9">
      <c r="B72" s="4"/>
      <c r="C72" s="4"/>
      <c r="D72" s="4"/>
      <c r="E72" s="4"/>
      <c r="F72" s="4"/>
      <c r="G72" s="4"/>
      <c r="H72" s="4"/>
      <c r="I72" s="4"/>
    </row>
    <row r="73" ht="18" customHeight="1" spans="2:9">
      <c r="B73" s="4"/>
      <c r="C73" s="4"/>
      <c r="D73" s="4"/>
      <c r="E73" s="4"/>
      <c r="F73" s="4"/>
      <c r="G73" s="4"/>
      <c r="H73" s="4"/>
      <c r="I73" s="4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</sheetData>
  <autoFilter ref="C2:C162">
    <extLst/>
  </autoFilter>
  <mergeCells count="2">
    <mergeCell ref="A1:I1"/>
    <mergeCell ref="A4:A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ycj</cp:lastModifiedBy>
  <dcterms:created xsi:type="dcterms:W3CDTF">2006-09-16T00:00:00Z</dcterms:created>
  <dcterms:modified xsi:type="dcterms:W3CDTF">2021-03-17T10:11:51Z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